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8015" windowHeight="9240" firstSheet="1" activeTab="2"/>
  </bookViews>
  <sheets>
    <sheet name="Exercice 1 - Question 1" sheetId="1" r:id="rId1"/>
    <sheet name="Exercice 3 - Question 1" sheetId="2" r:id="rId2"/>
    <sheet name="Exercice 4" sheetId="6" r:id="rId3"/>
    <sheet name="Exercice 5 - Question 2" sheetId="3" r:id="rId4"/>
    <sheet name="Exercice 6 - Question 1" sheetId="4" r:id="rId5"/>
    <sheet name="Exercice 7 - Question 1" sheetId="5" r:id="rId6"/>
  </sheets>
  <calcPr calcId="125725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5"/>
  <c r="L13"/>
  <c r="L14"/>
  <c r="L11"/>
  <c r="K12"/>
  <c r="K13"/>
  <c r="K14"/>
  <c r="K11"/>
  <c r="J12"/>
  <c r="J13"/>
  <c r="J14"/>
  <c r="J11"/>
  <c r="I12"/>
  <c r="I13"/>
  <c r="I14"/>
  <c r="I11"/>
  <c r="H12"/>
  <c r="H13"/>
  <c r="H14"/>
  <c r="H11"/>
  <c r="G12"/>
  <c r="G13"/>
  <c r="G14"/>
  <c r="G11"/>
  <c r="F12"/>
  <c r="F13"/>
  <c r="F14"/>
  <c r="F11"/>
  <c r="E12"/>
  <c r="E13"/>
  <c r="E14"/>
  <c r="E11"/>
  <c r="D12"/>
  <c r="D13"/>
  <c r="D14"/>
  <c r="D11"/>
  <c r="C12"/>
  <c r="C13"/>
  <c r="C14"/>
  <c r="C11"/>
  <c r="B12"/>
  <c r="B13"/>
  <c r="B14"/>
  <c r="B11"/>
  <c r="F14" i="4"/>
  <c r="F15"/>
  <c r="F16"/>
  <c r="F17"/>
  <c r="F18"/>
  <c r="F19"/>
  <c r="F13"/>
  <c r="E14"/>
  <c r="E15"/>
  <c r="E16"/>
  <c r="E17"/>
  <c r="E18"/>
  <c r="E19"/>
  <c r="E13"/>
  <c r="D14"/>
  <c r="D15"/>
  <c r="D16"/>
  <c r="D17"/>
  <c r="D18"/>
  <c r="D19"/>
  <c r="D13"/>
  <c r="C14"/>
  <c r="C15"/>
  <c r="C16"/>
  <c r="C17"/>
  <c r="C18"/>
  <c r="C19"/>
  <c r="C13"/>
  <c r="B14"/>
  <c r="B15"/>
  <c r="B16"/>
  <c r="B17"/>
  <c r="B18"/>
  <c r="B19"/>
  <c r="B13"/>
  <c r="L22" i="3"/>
  <c r="K22"/>
  <c r="M22"/>
  <c r="L23"/>
  <c r="K23"/>
  <c r="M23"/>
  <c r="L24"/>
  <c r="K24"/>
  <c r="M24"/>
  <c r="L25"/>
  <c r="K25"/>
  <c r="M25"/>
  <c r="L21"/>
  <c r="K21"/>
  <c r="M21"/>
  <c r="I25"/>
  <c r="H25"/>
  <c r="J25"/>
  <c r="I24"/>
  <c r="H24"/>
  <c r="J24"/>
  <c r="I23"/>
  <c r="H23"/>
  <c r="J23"/>
  <c r="I22"/>
  <c r="H22"/>
  <c r="J22"/>
  <c r="I21"/>
  <c r="H21"/>
  <c r="J21"/>
  <c r="F25"/>
  <c r="E25"/>
  <c r="G25"/>
  <c r="F24"/>
  <c r="E24"/>
  <c r="G24"/>
  <c r="F23"/>
  <c r="E23"/>
  <c r="G23"/>
  <c r="F22"/>
  <c r="E22"/>
  <c r="G22"/>
  <c r="F21"/>
  <c r="E21"/>
  <c r="G21"/>
  <c r="C22"/>
  <c r="B22"/>
  <c r="D22"/>
  <c r="C23"/>
  <c r="B23"/>
  <c r="D23"/>
  <c r="C24"/>
  <c r="B24"/>
  <c r="D24"/>
  <c r="D25"/>
  <c r="C21"/>
  <c r="B21"/>
  <c r="D21"/>
  <c r="E3" i="2"/>
  <c r="E4"/>
  <c r="E5"/>
  <c r="E6"/>
  <c r="E7"/>
  <c r="E2"/>
  <c r="F3"/>
  <c r="F4"/>
  <c r="F5"/>
  <c r="F6"/>
  <c r="F7"/>
  <c r="F2"/>
  <c r="C4" i="1"/>
  <c r="B4"/>
  <c r="D3"/>
  <c r="E3"/>
  <c r="D4"/>
  <c r="E4"/>
  <c r="D2"/>
  <c r="E2"/>
  <c r="A14" i="2"/>
  <c r="A13"/>
  <c r="A12"/>
</calcChain>
</file>

<file path=xl/sharedStrings.xml><?xml version="1.0" encoding="utf-8"?>
<sst xmlns="http://schemas.openxmlformats.org/spreadsheetml/2006/main" count="122" uniqueCount="90">
  <si>
    <t>Taux de marque</t>
  </si>
  <si>
    <t>Evolution</t>
  </si>
  <si>
    <t>Panier moyen</t>
  </si>
  <si>
    <t>Magasin A</t>
  </si>
  <si>
    <t>Objectif</t>
  </si>
  <si>
    <t>Réalisé</t>
  </si>
  <si>
    <t>Ecart absolu</t>
  </si>
  <si>
    <t>Ecart %</t>
  </si>
  <si>
    <t>Chiffre d’affaires</t>
  </si>
  <si>
    <t>Passages en caisse</t>
  </si>
  <si>
    <t>Surgelés</t>
  </si>
  <si>
    <t>Mensuel</t>
  </si>
  <si>
    <t>cumul</t>
  </si>
  <si>
    <t>Liquides</t>
  </si>
  <si>
    <t>Textile</t>
  </si>
  <si>
    <t xml:space="preserve">Réalisé </t>
  </si>
  <si>
    <t xml:space="preserve">Objectif </t>
  </si>
  <si>
    <t>R - O</t>
  </si>
  <si>
    <t>Indice R/O</t>
  </si>
  <si>
    <t>Ressource 1 Données concernant le mois de juin</t>
  </si>
  <si>
    <t>Prévisions Juin</t>
  </si>
  <si>
    <t>Réalisations Juin</t>
  </si>
  <si>
    <t>Objectifs</t>
  </si>
  <si>
    <t>CA H.T.</t>
  </si>
  <si>
    <t>Budget achats H.T.</t>
  </si>
  <si>
    <t xml:space="preserve">CA H.T. </t>
  </si>
  <si>
    <t>achats H.T.</t>
  </si>
  <si>
    <t>Rayon Kite</t>
  </si>
  <si>
    <t>Rayon livres</t>
  </si>
  <si>
    <t>Rayon Skate</t>
  </si>
  <si>
    <t>Rayon planches</t>
  </si>
  <si>
    <t>Total</t>
  </si>
  <si>
    <t>Ressource 2 Autres informations concernant le point de vente</t>
  </si>
  <si>
    <t>Nombre vendeurs</t>
  </si>
  <si>
    <t>Surface en m2</t>
  </si>
  <si>
    <t>Contribution au CA</t>
  </si>
  <si>
    <t>CA au m2</t>
  </si>
  <si>
    <t>CA par salarié</t>
  </si>
  <si>
    <t>Prévu</t>
  </si>
  <si>
    <t>Réel</t>
  </si>
  <si>
    <t>Ecart</t>
  </si>
  <si>
    <r>
      <t>Ressource</t>
    </r>
    <r>
      <rPr>
        <b/>
        <sz val="12"/>
        <color rgb="FF000000"/>
        <rFont val="Cambria"/>
        <family val="1"/>
      </rPr>
      <t xml:space="preserve"> : </t>
    </r>
    <r>
      <rPr>
        <b/>
        <sz val="12"/>
        <color rgb="FF4F81BD"/>
        <rFont val="Cambria"/>
        <family val="1"/>
      </rPr>
      <t>Performances annuelles de l’univers randonnée</t>
    </r>
  </si>
  <si>
    <t>CA HT N-1</t>
  </si>
  <si>
    <t>CAHT N</t>
  </si>
  <si>
    <t>Objectifs de CA HT N</t>
  </si>
  <si>
    <t>Objectifs de marge N</t>
  </si>
  <si>
    <t>Marge N</t>
  </si>
  <si>
    <t>Sacs à dos</t>
  </si>
  <si>
    <t>Tentes</t>
  </si>
  <si>
    <t>Chaussures</t>
  </si>
  <si>
    <t>Vêtements</t>
  </si>
  <si>
    <t>Accessoires</t>
  </si>
  <si>
    <t>Duvets</t>
  </si>
  <si>
    <t>Totaux</t>
  </si>
  <si>
    <t>% évolution CA</t>
  </si>
  <si>
    <t>Taux de réalisation objectif  de CA (%)</t>
  </si>
  <si>
    <t>Taux de réalisation  objectif de  marge(%)</t>
  </si>
  <si>
    <t>Contribution au chiffre d'affaires N (%)</t>
  </si>
  <si>
    <t>Contribution à la marge (%)</t>
  </si>
  <si>
    <t>Ressource Données concernant le rayon Frais</t>
  </si>
  <si>
    <t>Objectif Chiffre d’affaires TTC   N</t>
  </si>
  <si>
    <t>Coût d'achat des marchandises vendues HT  N-1</t>
  </si>
  <si>
    <t>Coût d'achat des marchandises vendues HT  N</t>
  </si>
  <si>
    <t>Marge  N-1</t>
  </si>
  <si>
    <t>Produits frais industriel</t>
  </si>
  <si>
    <t>Produits frais MDD</t>
  </si>
  <si>
    <t>Produits bio</t>
  </si>
  <si>
    <t>Chiffre d'affaires TTC N-1</t>
  </si>
  <si>
    <t>Chiffre d'affaires TTC N</t>
  </si>
  <si>
    <t>Indice  de réalisation des objectifs</t>
  </si>
  <si>
    <t>Évolution CA N/N-1</t>
  </si>
  <si>
    <t>Évolution marge   N/N-1</t>
  </si>
  <si>
    <t>Taux de marque N-1</t>
  </si>
  <si>
    <t>Taux de marque N</t>
  </si>
  <si>
    <t>Contribution au CA N-1</t>
  </si>
  <si>
    <t>Contribution au CA N</t>
  </si>
  <si>
    <t>Contribution à la marge N-1</t>
  </si>
  <si>
    <t>Contribution à la marge N</t>
  </si>
  <si>
    <t>CA HT N–1</t>
  </si>
  <si>
    <t>Objectif de CA HT N</t>
  </si>
  <si>
    <t>CA HT réalisé N</t>
  </si>
  <si>
    <t>Taux d’évolution N/N–1 en %</t>
  </si>
  <si>
    <t>Écart sur objectif</t>
  </si>
  <si>
    <t>Écart en %</t>
  </si>
  <si>
    <t>Taux de réalisation %</t>
  </si>
  <si>
    <t>Janvier</t>
  </si>
  <si>
    <t>Février</t>
  </si>
  <si>
    <t>Mars</t>
  </si>
  <si>
    <t>Avril</t>
  </si>
  <si>
    <t>Cumul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</si>
</sst>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rgb="FF4F81BD"/>
      <name val="Cambria"/>
      <family val="1"/>
    </font>
    <font>
      <sz val="8"/>
      <color rgb="FFFF0000"/>
      <name val="Times New Roman"/>
      <family val="1"/>
    </font>
    <font>
      <sz val="8"/>
      <color rgb="FFFF0000"/>
      <name val="Calibri"/>
      <family val="2"/>
    </font>
    <font>
      <b/>
      <sz val="8"/>
      <color rgb="FFFF0000"/>
      <name val="Times New Roman"/>
      <family val="1"/>
    </font>
    <font>
      <b/>
      <sz val="12"/>
      <color rgb="FF000000"/>
      <name val="Cambria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9" fontId="0" fillId="0" borderId="0" xfId="3" applyFont="1" applyAlignment="1">
      <alignment horizontal="center"/>
    </xf>
    <xf numFmtId="44" fontId="0" fillId="0" borderId="0" xfId="2" applyFont="1"/>
    <xf numFmtId="10" fontId="0" fillId="0" borderId="1" xfId="3" applyNumberFormat="1" applyFont="1" applyBorder="1"/>
    <xf numFmtId="0" fontId="0" fillId="0" borderId="1" xfId="0" applyFont="1" applyBorder="1"/>
    <xf numFmtId="2" fontId="0" fillId="0" borderId="1" xfId="0" applyNumberFormat="1" applyFont="1" applyBorder="1"/>
    <xf numFmtId="0" fontId="3" fillId="0" borderId="1" xfId="0" applyFont="1" applyBorder="1"/>
    <xf numFmtId="2" fontId="3" fillId="0" borderId="1" xfId="0" applyNumberFormat="1" applyFont="1" applyBorder="1"/>
    <xf numFmtId="9" fontId="0" fillId="0" borderId="1" xfId="3" applyFont="1" applyBorder="1"/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vertical="center" wrapText="1"/>
    </xf>
    <xf numFmtId="9" fontId="3" fillId="0" borderId="1" xfId="3" applyFont="1" applyBorder="1" applyAlignment="1">
      <alignment vertical="center" wrapText="1"/>
    </xf>
    <xf numFmtId="9" fontId="3" fillId="0" borderId="1" xfId="3" applyFont="1" applyBorder="1" applyAlignment="1">
      <alignment horizontal="left"/>
    </xf>
    <xf numFmtId="43" fontId="3" fillId="0" borderId="1" xfId="1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9" fontId="7" fillId="0" borderId="5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9" fontId="9" fillId="0" borderId="5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64" fontId="7" fillId="0" borderId="5" xfId="1" applyNumberFormat="1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164" fontId="9" fillId="0" borderId="5" xfId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10" fontId="14" fillId="0" borderId="1" xfId="3" applyNumberFormat="1" applyFont="1" applyBorder="1" applyAlignment="1">
      <alignment horizontal="center" vertical="center" wrapText="1"/>
    </xf>
    <xf numFmtId="10" fontId="13" fillId="0" borderId="1" xfId="3" applyNumberFormat="1" applyFont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3" fontId="15" fillId="0" borderId="1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3" fontId="0" fillId="0" borderId="0" xfId="0" applyNumberFormat="1"/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sqref="A1:E4"/>
    </sheetView>
  </sheetViews>
  <sheetFormatPr baseColWidth="10" defaultRowHeight="15"/>
  <cols>
    <col min="1" max="1" width="17.28515625" customWidth="1"/>
  </cols>
  <sheetData>
    <row r="1" spans="1:5">
      <c r="A1" s="2" t="s">
        <v>3</v>
      </c>
      <c r="B1" s="2" t="s">
        <v>4</v>
      </c>
      <c r="C1" s="2" t="s">
        <v>5</v>
      </c>
      <c r="D1" s="2" t="s">
        <v>6</v>
      </c>
      <c r="E1" s="2" t="s">
        <v>7</v>
      </c>
    </row>
    <row r="2" spans="1:5">
      <c r="A2" s="2" t="s">
        <v>8</v>
      </c>
      <c r="B2" s="12">
        <v>1000000</v>
      </c>
      <c r="C2" s="12">
        <v>1150000</v>
      </c>
      <c r="D2" s="12">
        <f>C2-B2</f>
        <v>150000</v>
      </c>
      <c r="E2" s="13">
        <f>D2/B2</f>
        <v>0.15</v>
      </c>
    </row>
    <row r="3" spans="1:5">
      <c r="A3" s="2" t="s">
        <v>9</v>
      </c>
      <c r="B3" s="12">
        <v>14340</v>
      </c>
      <c r="C3" s="12">
        <v>11470</v>
      </c>
      <c r="D3" s="12">
        <f t="shared" ref="D3:D4" si="0">C3-B3</f>
        <v>-2870</v>
      </c>
      <c r="E3" s="13">
        <f t="shared" ref="E3:E4" si="1">D3/B3</f>
        <v>-0.200139470013947</v>
      </c>
    </row>
    <row r="4" spans="1:5">
      <c r="A4" s="14" t="s">
        <v>2</v>
      </c>
      <c r="B4" s="15">
        <f>B2/B3</f>
        <v>69.735006973500703</v>
      </c>
      <c r="C4" s="15">
        <f>C2/C3</f>
        <v>100.26155187445509</v>
      </c>
      <c r="D4" s="12">
        <f t="shared" si="0"/>
        <v>30.526544900954391</v>
      </c>
      <c r="E4" s="13">
        <f t="shared" si="1"/>
        <v>0.43775065387968592</v>
      </c>
    </row>
    <row r="5" spans="1:5">
      <c r="A5" s="3"/>
      <c r="B5" s="3"/>
      <c r="C5" s="3"/>
      <c r="D5" s="4"/>
      <c r="E5" s="4"/>
    </row>
    <row r="6" spans="1:5">
      <c r="A6" s="3"/>
      <c r="B6" s="3"/>
      <c r="C6" s="3"/>
      <c r="D6" s="4"/>
      <c r="E6" s="4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sqref="A1:F7"/>
    </sheetView>
  </sheetViews>
  <sheetFormatPr baseColWidth="10" defaultRowHeight="15"/>
  <sheetData>
    <row r="1" spans="1:6">
      <c r="C1" s="1" t="s">
        <v>15</v>
      </c>
      <c r="D1" s="1" t="s">
        <v>17</v>
      </c>
      <c r="E1" s="18" t="s">
        <v>16</v>
      </c>
      <c r="F1" s="1" t="s">
        <v>18</v>
      </c>
    </row>
    <row r="2" spans="1:6" ht="15" customHeight="1">
      <c r="A2" s="51" t="s">
        <v>10</v>
      </c>
      <c r="B2" s="1" t="s">
        <v>11</v>
      </c>
      <c r="C2" s="16">
        <v>20.9</v>
      </c>
      <c r="D2" s="20">
        <v>0.4</v>
      </c>
      <c r="E2" s="19">
        <f>C2-D2</f>
        <v>20.5</v>
      </c>
      <c r="F2" s="17">
        <f>C2/E2*100</f>
        <v>101.95121951219512</v>
      </c>
    </row>
    <row r="3" spans="1:6">
      <c r="A3" s="51"/>
      <c r="B3" s="1" t="s">
        <v>12</v>
      </c>
      <c r="C3" s="1">
        <v>83.6</v>
      </c>
      <c r="D3" s="20">
        <v>3.3</v>
      </c>
      <c r="E3" s="19">
        <f t="shared" ref="E3:E7" si="0">C3-D3</f>
        <v>80.3</v>
      </c>
      <c r="F3" s="17">
        <f t="shared" ref="F3:F7" si="1">C3/E3*100</f>
        <v>104.10958904109589</v>
      </c>
    </row>
    <row r="4" spans="1:6">
      <c r="A4" s="51" t="s">
        <v>13</v>
      </c>
      <c r="B4" s="1" t="s">
        <v>11</v>
      </c>
      <c r="C4" s="1">
        <v>119.2</v>
      </c>
      <c r="D4" s="20">
        <v>7.3</v>
      </c>
      <c r="E4" s="19">
        <f t="shared" si="0"/>
        <v>111.9</v>
      </c>
      <c r="F4" s="17">
        <f t="shared" si="1"/>
        <v>106.5236818588025</v>
      </c>
    </row>
    <row r="5" spans="1:6">
      <c r="A5" s="51"/>
      <c r="B5" s="1" t="s">
        <v>12</v>
      </c>
      <c r="C5" s="1">
        <v>432.8</v>
      </c>
      <c r="D5" s="20">
        <v>11.3</v>
      </c>
      <c r="E5" s="19">
        <f t="shared" si="0"/>
        <v>421.5</v>
      </c>
      <c r="F5" s="17">
        <f t="shared" si="1"/>
        <v>102.68090154211151</v>
      </c>
    </row>
    <row r="6" spans="1:6">
      <c r="A6" s="51" t="s">
        <v>14</v>
      </c>
      <c r="B6" s="1" t="s">
        <v>11</v>
      </c>
      <c r="C6" s="1">
        <v>9.4</v>
      </c>
      <c r="D6" s="20">
        <v>-1</v>
      </c>
      <c r="E6" s="19">
        <f t="shared" si="0"/>
        <v>10.4</v>
      </c>
      <c r="F6" s="17">
        <f t="shared" si="1"/>
        <v>90.384615384615387</v>
      </c>
    </row>
    <row r="7" spans="1:6">
      <c r="A7" s="51"/>
      <c r="B7" s="1" t="s">
        <v>12</v>
      </c>
      <c r="C7" s="1">
        <v>39.799999999999997</v>
      </c>
      <c r="D7" s="20">
        <v>-3</v>
      </c>
      <c r="E7" s="19">
        <f t="shared" si="0"/>
        <v>42.8</v>
      </c>
      <c r="F7" s="17">
        <f t="shared" si="1"/>
        <v>92.990654205607484</v>
      </c>
    </row>
    <row r="8" spans="1:6">
      <c r="A8" s="3"/>
    </row>
    <row r="9" spans="1:6" hidden="1"/>
    <row r="10" spans="1:6" ht="15" hidden="1" customHeight="1">
      <c r="A10" s="11"/>
    </row>
    <row r="11" spans="1:6" hidden="1">
      <c r="A11" s="8" t="s">
        <v>1</v>
      </c>
    </row>
    <row r="12" spans="1:6" hidden="1">
      <c r="A12" s="9" t="e">
        <f>#REF!/#REF!*100</f>
        <v>#REF!</v>
      </c>
    </row>
    <row r="13" spans="1:6" hidden="1">
      <c r="A13" s="9" t="e">
        <f>#REF!/#REF!*100</f>
        <v>#REF!</v>
      </c>
    </row>
    <row r="14" spans="1:6" hidden="1">
      <c r="A14" s="9" t="e">
        <f>#REF!/#REF!*100</f>
        <v>#REF!</v>
      </c>
    </row>
  </sheetData>
  <mergeCells count="3">
    <mergeCell ref="A2:A3"/>
    <mergeCell ref="A4:A5"/>
    <mergeCell ref="A6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"/>
  <sheetViews>
    <sheetView tabSelected="1" workbookViewId="0">
      <selection activeCell="F17" sqref="F17"/>
    </sheetView>
  </sheetViews>
  <sheetFormatPr baseColWidth="10" defaultRowHeight="15"/>
  <sheetData>
    <row r="1" spans="1:8">
      <c r="B1" t="s">
        <v>78</v>
      </c>
      <c r="C1" t="s">
        <v>79</v>
      </c>
      <c r="D1" t="s">
        <v>80</v>
      </c>
      <c r="E1" t="s">
        <v>81</v>
      </c>
      <c r="F1" t="s">
        <v>82</v>
      </c>
      <c r="G1" t="s">
        <v>83</v>
      </c>
      <c r="H1" t="s">
        <v>84</v>
      </c>
    </row>
    <row r="2" spans="1:8">
      <c r="A2" t="s">
        <v>85</v>
      </c>
      <c r="B2" s="60">
        <v>25890</v>
      </c>
      <c r="C2" s="60">
        <v>28480</v>
      </c>
      <c r="D2" s="60">
        <v>22180</v>
      </c>
      <c r="E2">
        <v>-14.33</v>
      </c>
      <c r="F2" s="60">
        <v>-6300</v>
      </c>
      <c r="G2">
        <v>-22.12</v>
      </c>
      <c r="H2">
        <v>77.88</v>
      </c>
    </row>
    <row r="3" spans="1:8">
      <c r="A3" t="s">
        <v>86</v>
      </c>
      <c r="B3" s="60">
        <v>11360</v>
      </c>
      <c r="C3" s="60">
        <v>12500</v>
      </c>
      <c r="D3" s="60">
        <v>11930</v>
      </c>
      <c r="E3">
        <v>5.0199999999999996</v>
      </c>
      <c r="F3">
        <v>-570</v>
      </c>
      <c r="G3">
        <v>-4.5599999999999996</v>
      </c>
      <c r="H3">
        <v>95.44</v>
      </c>
    </row>
    <row r="4" spans="1:8">
      <c r="A4" t="s">
        <v>87</v>
      </c>
      <c r="B4" s="60">
        <v>110650</v>
      </c>
      <c r="C4" s="60">
        <v>121720</v>
      </c>
      <c r="D4" s="60">
        <v>106180</v>
      </c>
      <c r="E4">
        <v>-4.04</v>
      </c>
      <c r="F4" s="60">
        <v>-15540</v>
      </c>
      <c r="G4">
        <v>-12.77</v>
      </c>
      <c r="H4">
        <v>87.23</v>
      </c>
    </row>
    <row r="5" spans="1:8">
      <c r="A5" t="s">
        <v>88</v>
      </c>
      <c r="B5" s="60">
        <v>13360</v>
      </c>
      <c r="C5" s="60">
        <v>14700</v>
      </c>
      <c r="D5" s="60">
        <v>13070</v>
      </c>
      <c r="E5">
        <v>-2.17</v>
      </c>
      <c r="F5" s="60">
        <v>-1630</v>
      </c>
      <c r="G5">
        <v>-11.09</v>
      </c>
      <c r="H5">
        <v>88.91</v>
      </c>
    </row>
    <row r="6" spans="1:8">
      <c r="A6" t="s">
        <v>89</v>
      </c>
      <c r="B6" s="60">
        <v>161260</v>
      </c>
      <c r="C6" s="60">
        <v>177400</v>
      </c>
      <c r="D6" s="60">
        <v>153360</v>
      </c>
      <c r="E6">
        <v>-4.9000000000000004</v>
      </c>
      <c r="F6" s="60">
        <v>-24040</v>
      </c>
      <c r="G6">
        <v>-13.55</v>
      </c>
      <c r="H6">
        <v>86.45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5"/>
  <sheetViews>
    <sheetView workbookViewId="0">
      <selection activeCell="M25" sqref="B20:M25"/>
    </sheetView>
  </sheetViews>
  <sheetFormatPr baseColWidth="10" defaultRowHeight="15"/>
  <sheetData>
    <row r="1" spans="1:5" ht="15.75">
      <c r="A1" s="21" t="s">
        <v>19</v>
      </c>
    </row>
    <row r="2" spans="1:5">
      <c r="A2" s="22"/>
      <c r="B2" s="53" t="s">
        <v>20</v>
      </c>
      <c r="C2" s="53"/>
      <c r="D2" s="53" t="s">
        <v>21</v>
      </c>
      <c r="E2" s="53"/>
    </row>
    <row r="3" spans="1:5">
      <c r="A3" s="52"/>
      <c r="B3" s="1" t="s">
        <v>22</v>
      </c>
      <c r="C3" s="53" t="s">
        <v>24</v>
      </c>
      <c r="D3" s="53" t="s">
        <v>25</v>
      </c>
      <c r="E3" s="53" t="s">
        <v>26</v>
      </c>
    </row>
    <row r="4" spans="1:5">
      <c r="A4" s="52"/>
      <c r="B4" s="1" t="s">
        <v>23</v>
      </c>
      <c r="C4" s="53"/>
      <c r="D4" s="53"/>
      <c r="E4" s="53"/>
    </row>
    <row r="5" spans="1:5">
      <c r="A5" s="22" t="s">
        <v>27</v>
      </c>
      <c r="B5" s="22">
        <v>45000</v>
      </c>
      <c r="C5" s="22">
        <v>19000</v>
      </c>
      <c r="D5" s="1">
        <v>36000</v>
      </c>
      <c r="E5" s="1">
        <v>12000</v>
      </c>
    </row>
    <row r="6" spans="1:5">
      <c r="A6" s="22" t="s">
        <v>28</v>
      </c>
      <c r="B6" s="23">
        <v>4000</v>
      </c>
      <c r="C6" s="23">
        <v>1200</v>
      </c>
      <c r="D6" s="1">
        <v>6000</v>
      </c>
      <c r="E6" s="1">
        <v>1500</v>
      </c>
    </row>
    <row r="7" spans="1:5">
      <c r="A7" s="22" t="s">
        <v>29</v>
      </c>
      <c r="B7" s="23">
        <v>25000</v>
      </c>
      <c r="C7" s="23">
        <v>11000</v>
      </c>
      <c r="D7" s="1">
        <v>30000</v>
      </c>
      <c r="E7" s="1">
        <v>7500</v>
      </c>
    </row>
    <row r="8" spans="1:5">
      <c r="A8" s="22" t="s">
        <v>30</v>
      </c>
      <c r="B8" s="23">
        <v>27000</v>
      </c>
      <c r="C8" s="23">
        <v>12500</v>
      </c>
      <c r="D8" s="1">
        <v>30000</v>
      </c>
      <c r="E8" s="1">
        <v>15000</v>
      </c>
    </row>
    <row r="9" spans="1:5">
      <c r="A9" s="22" t="s">
        <v>31</v>
      </c>
      <c r="B9" s="23">
        <v>101000</v>
      </c>
      <c r="C9" s="23">
        <v>43700</v>
      </c>
      <c r="D9" s="1">
        <v>102000</v>
      </c>
      <c r="E9" s="1">
        <v>36000</v>
      </c>
    </row>
    <row r="10" spans="1:5" ht="15.75">
      <c r="A10" s="21" t="s">
        <v>32</v>
      </c>
    </row>
    <row r="11" spans="1:5" ht="30">
      <c r="A11" s="1" t="s">
        <v>33</v>
      </c>
      <c r="B11" s="1" t="s">
        <v>34</v>
      </c>
    </row>
    <row r="12" spans="1:5">
      <c r="A12" s="1">
        <v>2</v>
      </c>
      <c r="B12" s="1">
        <v>25</v>
      </c>
    </row>
    <row r="13" spans="1:5">
      <c r="A13" s="1">
        <v>1</v>
      </c>
      <c r="B13" s="1">
        <v>4</v>
      </c>
    </row>
    <row r="14" spans="1:5">
      <c r="A14" s="1">
        <v>2</v>
      </c>
      <c r="B14" s="1">
        <v>18</v>
      </c>
    </row>
    <row r="15" spans="1:5">
      <c r="A15" s="1">
        <v>2</v>
      </c>
      <c r="B15" s="1">
        <v>36</v>
      </c>
    </row>
    <row r="16" spans="1:5">
      <c r="A16" s="1">
        <v>7</v>
      </c>
      <c r="B16" s="1">
        <v>83</v>
      </c>
    </row>
    <row r="18" spans="1:13" ht="15.75" thickBot="1"/>
    <row r="19" spans="1:13" ht="15.75" thickBot="1">
      <c r="A19" s="24"/>
      <c r="B19" s="54" t="s">
        <v>35</v>
      </c>
      <c r="C19" s="55"/>
      <c r="D19" s="56"/>
      <c r="E19" s="54" t="s">
        <v>0</v>
      </c>
      <c r="F19" s="55"/>
      <c r="G19" s="56"/>
      <c r="H19" s="54" t="s">
        <v>36</v>
      </c>
      <c r="I19" s="55"/>
      <c r="J19" s="56"/>
      <c r="K19" s="57" t="s">
        <v>37</v>
      </c>
      <c r="L19" s="58"/>
      <c r="M19" s="59"/>
    </row>
    <row r="20" spans="1:13" ht="15.75" thickBot="1">
      <c r="A20" s="25"/>
      <c r="B20" s="26" t="s">
        <v>38</v>
      </c>
      <c r="C20" s="26" t="s">
        <v>39</v>
      </c>
      <c r="D20" s="26" t="s">
        <v>40</v>
      </c>
      <c r="E20" s="26" t="s">
        <v>38</v>
      </c>
      <c r="F20" s="26" t="s">
        <v>39</v>
      </c>
      <c r="G20" s="26" t="s">
        <v>40</v>
      </c>
      <c r="H20" s="26" t="s">
        <v>38</v>
      </c>
      <c r="I20" s="26" t="s">
        <v>39</v>
      </c>
      <c r="J20" s="26" t="s">
        <v>40</v>
      </c>
      <c r="K20" s="26" t="s">
        <v>38</v>
      </c>
      <c r="L20" s="26" t="s">
        <v>39</v>
      </c>
      <c r="M20" s="26" t="s">
        <v>40</v>
      </c>
    </row>
    <row r="21" spans="1:13" ht="15.75" thickBot="1">
      <c r="A21" s="25" t="s">
        <v>27</v>
      </c>
      <c r="B21" s="27">
        <f>B5/B$9</f>
        <v>0.44554455445544555</v>
      </c>
      <c r="C21" s="27">
        <f>D5/D$9</f>
        <v>0.35294117647058826</v>
      </c>
      <c r="D21" s="27">
        <f>C21-B21</f>
        <v>-9.2603377984857294E-2</v>
      </c>
      <c r="E21" s="27">
        <f>(B5-C5)/B5</f>
        <v>0.57777777777777772</v>
      </c>
      <c r="F21" s="27">
        <f>(D5-E5)/D5</f>
        <v>0.66666666666666663</v>
      </c>
      <c r="G21" s="27">
        <f>F21-E21</f>
        <v>8.8888888888888906E-2</v>
      </c>
      <c r="H21" s="30">
        <f>B5/B12</f>
        <v>1800</v>
      </c>
      <c r="I21" s="30">
        <f>D5/B12</f>
        <v>1440</v>
      </c>
      <c r="J21" s="31">
        <f>I21-H21</f>
        <v>-360</v>
      </c>
      <c r="K21" s="26">
        <f>B5/A12</f>
        <v>22500</v>
      </c>
      <c r="L21" s="30">
        <f>D5/A12</f>
        <v>18000</v>
      </c>
      <c r="M21" s="30">
        <f>L21-K21</f>
        <v>-4500</v>
      </c>
    </row>
    <row r="22" spans="1:13" ht="15.75" thickBot="1">
      <c r="A22" s="25" t="s">
        <v>28</v>
      </c>
      <c r="B22" s="27">
        <f t="shared" ref="B22:B24" si="0">B6/B$9</f>
        <v>3.9603960396039604E-2</v>
      </c>
      <c r="C22" s="27">
        <f t="shared" ref="C22:C24" si="1">D6/D$9</f>
        <v>5.8823529411764705E-2</v>
      </c>
      <c r="D22" s="27">
        <f t="shared" ref="D22:D25" si="2">C22-B22</f>
        <v>1.9219569015725101E-2</v>
      </c>
      <c r="E22" s="27">
        <f t="shared" ref="E22:E25" si="3">(B6-C6)/B6</f>
        <v>0.7</v>
      </c>
      <c r="F22" s="27">
        <f t="shared" ref="F22:F25" si="4">(D6-E6)/D6</f>
        <v>0.75</v>
      </c>
      <c r="G22" s="27">
        <f t="shared" ref="G22:G25" si="5">F22-E22</f>
        <v>5.0000000000000044E-2</v>
      </c>
      <c r="H22" s="30">
        <f t="shared" ref="H22:H25" si="6">B6/B13</f>
        <v>1000</v>
      </c>
      <c r="I22" s="30">
        <f t="shared" ref="I22:I24" si="7">D6/B13</f>
        <v>1500</v>
      </c>
      <c r="J22" s="31">
        <f t="shared" ref="J22:J25" si="8">I22-H22</f>
        <v>500</v>
      </c>
      <c r="K22" s="26">
        <f t="shared" ref="K22:K25" si="9">B6/A13</f>
        <v>4000</v>
      </c>
      <c r="L22" s="30">
        <f t="shared" ref="L22:L25" si="10">D6/A13</f>
        <v>6000</v>
      </c>
      <c r="M22" s="30">
        <f t="shared" ref="M22:M25" si="11">L22-K22</f>
        <v>2000</v>
      </c>
    </row>
    <row r="23" spans="1:13" ht="15.75" thickBot="1">
      <c r="A23" s="25" t="s">
        <v>29</v>
      </c>
      <c r="B23" s="27">
        <f t="shared" si="0"/>
        <v>0.24752475247524752</v>
      </c>
      <c r="C23" s="27">
        <f t="shared" si="1"/>
        <v>0.29411764705882354</v>
      </c>
      <c r="D23" s="27">
        <f t="shared" si="2"/>
        <v>4.6592894583576017E-2</v>
      </c>
      <c r="E23" s="27">
        <f t="shared" si="3"/>
        <v>0.56000000000000005</v>
      </c>
      <c r="F23" s="27">
        <f t="shared" si="4"/>
        <v>0.75</v>
      </c>
      <c r="G23" s="27">
        <f t="shared" si="5"/>
        <v>0.18999999999999995</v>
      </c>
      <c r="H23" s="30">
        <f t="shared" si="6"/>
        <v>1388.8888888888889</v>
      </c>
      <c r="I23" s="30">
        <f t="shared" si="7"/>
        <v>1666.6666666666667</v>
      </c>
      <c r="J23" s="31">
        <f t="shared" si="8"/>
        <v>277.77777777777783</v>
      </c>
      <c r="K23" s="26">
        <f t="shared" si="9"/>
        <v>12500</v>
      </c>
      <c r="L23" s="30">
        <f t="shared" si="10"/>
        <v>15000</v>
      </c>
      <c r="M23" s="30">
        <f t="shared" si="11"/>
        <v>2500</v>
      </c>
    </row>
    <row r="24" spans="1:13" ht="15.75" thickBot="1">
      <c r="A24" s="25" t="s">
        <v>30</v>
      </c>
      <c r="B24" s="27">
        <f t="shared" si="0"/>
        <v>0.26732673267326734</v>
      </c>
      <c r="C24" s="27">
        <f t="shared" si="1"/>
        <v>0.29411764705882354</v>
      </c>
      <c r="D24" s="27">
        <f t="shared" si="2"/>
        <v>2.6790914385556197E-2</v>
      </c>
      <c r="E24" s="27">
        <f t="shared" si="3"/>
        <v>0.53703703703703709</v>
      </c>
      <c r="F24" s="27">
        <f t="shared" si="4"/>
        <v>0.5</v>
      </c>
      <c r="G24" s="27">
        <f t="shared" si="5"/>
        <v>-3.703703703703709E-2</v>
      </c>
      <c r="H24" s="30">
        <f t="shared" si="6"/>
        <v>750</v>
      </c>
      <c r="I24" s="30">
        <f t="shared" si="7"/>
        <v>833.33333333333337</v>
      </c>
      <c r="J24" s="31">
        <f t="shared" si="8"/>
        <v>83.333333333333371</v>
      </c>
      <c r="K24" s="26">
        <f t="shared" si="9"/>
        <v>13500</v>
      </c>
      <c r="L24" s="30">
        <f t="shared" si="10"/>
        <v>15000</v>
      </c>
      <c r="M24" s="30">
        <f t="shared" si="11"/>
        <v>1500</v>
      </c>
    </row>
    <row r="25" spans="1:13" ht="15.75" thickBot="1">
      <c r="A25" s="28" t="s">
        <v>31</v>
      </c>
      <c r="B25" s="29">
        <v>1</v>
      </c>
      <c r="C25" s="29">
        <v>1</v>
      </c>
      <c r="D25" s="29">
        <f t="shared" si="2"/>
        <v>0</v>
      </c>
      <c r="E25" s="29">
        <f t="shared" si="3"/>
        <v>0.56732673267326728</v>
      </c>
      <c r="F25" s="29">
        <f t="shared" si="4"/>
        <v>0.6470588235294118</v>
      </c>
      <c r="G25" s="29">
        <f t="shared" si="5"/>
        <v>7.9732090856144522E-2</v>
      </c>
      <c r="H25" s="32">
        <f t="shared" si="6"/>
        <v>1216.867469879518</v>
      </c>
      <c r="I25" s="32">
        <f>D9/B16</f>
        <v>1228.9156626506024</v>
      </c>
      <c r="J25" s="33">
        <f t="shared" si="8"/>
        <v>12.048192771084359</v>
      </c>
      <c r="K25" s="32">
        <f t="shared" si="9"/>
        <v>14428.571428571429</v>
      </c>
      <c r="L25" s="32">
        <f t="shared" si="10"/>
        <v>14571.428571428571</v>
      </c>
      <c r="M25" s="32">
        <f t="shared" si="11"/>
        <v>142.8571428571413</v>
      </c>
    </row>
  </sheetData>
  <mergeCells count="10">
    <mergeCell ref="H19:J19"/>
    <mergeCell ref="K19:M19"/>
    <mergeCell ref="B2:C2"/>
    <mergeCell ref="D2:E2"/>
    <mergeCell ref="A3:A4"/>
    <mergeCell ref="C3:C4"/>
    <mergeCell ref="D3:D4"/>
    <mergeCell ref="E3:E4"/>
    <mergeCell ref="B19:D19"/>
    <mergeCell ref="E19:G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B27" sqref="B27"/>
    </sheetView>
  </sheetViews>
  <sheetFormatPr baseColWidth="10" defaultRowHeight="15"/>
  <cols>
    <col min="1" max="1" width="18.140625" customWidth="1"/>
    <col min="2" max="7" width="15.7109375" customWidth="1"/>
  </cols>
  <sheetData>
    <row r="1" spans="1:7" ht="15.75">
      <c r="A1" s="21" t="s">
        <v>41</v>
      </c>
    </row>
    <row r="2" spans="1:7" ht="28.5">
      <c r="A2" s="34"/>
      <c r="B2" s="35" t="s">
        <v>42</v>
      </c>
      <c r="C2" s="35" t="s">
        <v>43</v>
      </c>
      <c r="D2" s="35" t="s">
        <v>44</v>
      </c>
      <c r="E2" s="35" t="s">
        <v>45</v>
      </c>
      <c r="F2" s="35" t="s">
        <v>46</v>
      </c>
    </row>
    <row r="3" spans="1:7">
      <c r="A3" s="35" t="s">
        <v>47</v>
      </c>
      <c r="B3" s="36">
        <v>283500</v>
      </c>
      <c r="C3" s="36">
        <v>330000</v>
      </c>
      <c r="D3" s="36">
        <v>311850</v>
      </c>
      <c r="E3" s="36">
        <v>68600</v>
      </c>
      <c r="F3" s="36">
        <v>79500</v>
      </c>
    </row>
    <row r="4" spans="1:7">
      <c r="A4" s="35" t="s">
        <v>48</v>
      </c>
      <c r="B4" s="36">
        <v>448860</v>
      </c>
      <c r="C4" s="36">
        <v>472500</v>
      </c>
      <c r="D4" s="36">
        <v>493750</v>
      </c>
      <c r="E4" s="36">
        <v>118500</v>
      </c>
      <c r="F4" s="36">
        <v>103950</v>
      </c>
    </row>
    <row r="5" spans="1:7">
      <c r="A5" s="35" t="s">
        <v>49</v>
      </c>
      <c r="B5" s="36">
        <v>179550</v>
      </c>
      <c r="C5" s="36">
        <v>207000</v>
      </c>
      <c r="D5" s="36">
        <v>197500</v>
      </c>
      <c r="E5" s="36">
        <v>49400</v>
      </c>
      <c r="F5" s="36">
        <v>55890</v>
      </c>
    </row>
    <row r="6" spans="1:7">
      <c r="A6" s="35" t="s">
        <v>50</v>
      </c>
      <c r="B6" s="36">
        <v>133200</v>
      </c>
      <c r="C6" s="36">
        <v>156000</v>
      </c>
      <c r="D6" s="36">
        <v>146520</v>
      </c>
      <c r="E6" s="36">
        <v>58600</v>
      </c>
      <c r="F6" s="36">
        <v>51480</v>
      </c>
    </row>
    <row r="7" spans="1:7">
      <c r="A7" s="35" t="s">
        <v>51</v>
      </c>
      <c r="B7" s="36">
        <v>240000</v>
      </c>
      <c r="C7" s="36">
        <v>270000</v>
      </c>
      <c r="D7" s="36">
        <v>264000</v>
      </c>
      <c r="E7" s="36">
        <v>60000</v>
      </c>
      <c r="F7" s="36">
        <v>63000</v>
      </c>
    </row>
    <row r="8" spans="1:7">
      <c r="A8" s="35" t="s">
        <v>52</v>
      </c>
      <c r="B8" s="36">
        <v>111600</v>
      </c>
      <c r="C8" s="36">
        <v>120000</v>
      </c>
      <c r="D8" s="36">
        <v>122760</v>
      </c>
      <c r="E8" s="36">
        <v>45800</v>
      </c>
      <c r="F8" s="36">
        <v>42000</v>
      </c>
    </row>
    <row r="9" spans="1:7">
      <c r="A9" s="35" t="s">
        <v>53</v>
      </c>
      <c r="B9" s="37">
        <v>1396710</v>
      </c>
      <c r="C9" s="37">
        <v>1555500</v>
      </c>
      <c r="D9" s="37">
        <v>1536380</v>
      </c>
      <c r="E9" s="37">
        <v>400900</v>
      </c>
      <c r="F9" s="37">
        <v>395820</v>
      </c>
    </row>
    <row r="12" spans="1:7" ht="64.5" customHeight="1">
      <c r="A12" s="40"/>
      <c r="B12" s="41" t="s">
        <v>54</v>
      </c>
      <c r="C12" s="41" t="s">
        <v>55</v>
      </c>
      <c r="D12" s="41" t="s">
        <v>56</v>
      </c>
      <c r="E12" s="41" t="s">
        <v>57</v>
      </c>
      <c r="F12" s="41" t="s">
        <v>58</v>
      </c>
      <c r="G12" s="39"/>
    </row>
    <row r="13" spans="1:7">
      <c r="A13" s="41" t="s">
        <v>47</v>
      </c>
      <c r="B13" s="43">
        <f>(C3-B3)/B3</f>
        <v>0.16402116402116401</v>
      </c>
      <c r="C13" s="42">
        <f>C3/D3</f>
        <v>1.0582010582010581</v>
      </c>
      <c r="D13" s="42">
        <f>F3/E3</f>
        <v>1.1588921282798834</v>
      </c>
      <c r="E13" s="43">
        <f>C3/C$9</f>
        <v>0.21215043394406943</v>
      </c>
      <c r="F13" s="43">
        <f>F3/F$9</f>
        <v>0.20084887069880247</v>
      </c>
      <c r="G13" s="38"/>
    </row>
    <row r="14" spans="1:7">
      <c r="A14" s="41" t="s">
        <v>48</v>
      </c>
      <c r="B14" s="43">
        <f t="shared" ref="B14:B19" si="0">(C4-B4)/B4</f>
        <v>5.2666755781312656E-2</v>
      </c>
      <c r="C14" s="42">
        <f t="shared" ref="C14:C19" si="1">C4/D4</f>
        <v>0.95696202531645569</v>
      </c>
      <c r="D14" s="42">
        <f t="shared" ref="D14:D19" si="2">F4/E4</f>
        <v>0.87721518987341773</v>
      </c>
      <c r="E14" s="43">
        <f t="shared" ref="E14:E19" si="3">C4/C$9</f>
        <v>0.3037608486017358</v>
      </c>
      <c r="F14" s="43">
        <f t="shared" ref="F14:F19" si="4">F4/F$9</f>
        <v>0.26261937244201911</v>
      </c>
      <c r="G14" s="38"/>
    </row>
    <row r="15" spans="1:7">
      <c r="A15" s="41" t="s">
        <v>49</v>
      </c>
      <c r="B15" s="43">
        <f t="shared" si="0"/>
        <v>0.15288220551378445</v>
      </c>
      <c r="C15" s="42">
        <f t="shared" si="1"/>
        <v>1.0481012658227848</v>
      </c>
      <c r="D15" s="42">
        <f t="shared" si="2"/>
        <v>1.1313765182186235</v>
      </c>
      <c r="E15" s="43">
        <f t="shared" si="3"/>
        <v>0.13307618129218901</v>
      </c>
      <c r="F15" s="43">
        <f t="shared" si="4"/>
        <v>0.14120054570259208</v>
      </c>
      <c r="G15" s="38"/>
    </row>
    <row r="16" spans="1:7">
      <c r="A16" s="41" t="s">
        <v>50</v>
      </c>
      <c r="B16" s="43">
        <f t="shared" si="0"/>
        <v>0.17117117117117117</v>
      </c>
      <c r="C16" s="42">
        <f t="shared" si="1"/>
        <v>1.0647010647010646</v>
      </c>
      <c r="D16" s="42">
        <f t="shared" si="2"/>
        <v>0.87849829351535835</v>
      </c>
      <c r="E16" s="43">
        <f t="shared" si="3"/>
        <v>0.10028929604628736</v>
      </c>
      <c r="F16" s="43">
        <f t="shared" si="4"/>
        <v>0.13005911778080945</v>
      </c>
      <c r="G16" s="38"/>
    </row>
    <row r="17" spans="1:7">
      <c r="A17" s="41" t="s">
        <v>51</v>
      </c>
      <c r="B17" s="43">
        <f t="shared" si="0"/>
        <v>0.125</v>
      </c>
      <c r="C17" s="42">
        <f t="shared" si="1"/>
        <v>1.0227272727272727</v>
      </c>
      <c r="D17" s="42">
        <f t="shared" si="2"/>
        <v>1.05</v>
      </c>
      <c r="E17" s="43">
        <f t="shared" si="3"/>
        <v>0.17357762777242045</v>
      </c>
      <c r="F17" s="43">
        <f t="shared" si="4"/>
        <v>0.15916325602546613</v>
      </c>
      <c r="G17" s="38"/>
    </row>
    <row r="18" spans="1:7">
      <c r="A18" s="41" t="s">
        <v>52</v>
      </c>
      <c r="B18" s="43">
        <f t="shared" si="0"/>
        <v>7.5268817204301078E-2</v>
      </c>
      <c r="C18" s="42">
        <f t="shared" si="1"/>
        <v>0.97751710654936463</v>
      </c>
      <c r="D18" s="42">
        <f t="shared" si="2"/>
        <v>0.91703056768558955</v>
      </c>
      <c r="E18" s="43">
        <f t="shared" si="3"/>
        <v>7.7145612343297976E-2</v>
      </c>
      <c r="F18" s="43">
        <f t="shared" si="4"/>
        <v>0.10610883735031075</v>
      </c>
      <c r="G18" s="38"/>
    </row>
    <row r="19" spans="1:7">
      <c r="A19" s="41" t="s">
        <v>53</v>
      </c>
      <c r="B19" s="44">
        <f t="shared" si="0"/>
        <v>0.11368859677384711</v>
      </c>
      <c r="C19" s="45">
        <f t="shared" si="1"/>
        <v>1.0124448378656321</v>
      </c>
      <c r="D19" s="45">
        <f t="shared" si="2"/>
        <v>0.98732851085058615</v>
      </c>
      <c r="E19" s="43">
        <f t="shared" si="3"/>
        <v>1</v>
      </c>
      <c r="F19" s="43">
        <f t="shared" si="4"/>
        <v>1</v>
      </c>
      <c r="G19" s="3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4"/>
  <sheetViews>
    <sheetView workbookViewId="0">
      <selection activeCell="E29" sqref="E29"/>
    </sheetView>
  </sheetViews>
  <sheetFormatPr baseColWidth="10" defaultRowHeight="15"/>
  <cols>
    <col min="1" max="1" width="20.140625" customWidth="1"/>
  </cols>
  <sheetData>
    <row r="1" spans="1:12" ht="15.75">
      <c r="A1" s="21" t="s">
        <v>59</v>
      </c>
    </row>
    <row r="2" spans="1:12" ht="15.75">
      <c r="A2" s="46"/>
    </row>
    <row r="3" spans="1:12" ht="64.5" customHeight="1">
      <c r="A3" s="48"/>
      <c r="B3" s="47" t="s">
        <v>67</v>
      </c>
      <c r="C3" s="47" t="s">
        <v>68</v>
      </c>
      <c r="D3" s="47" t="s">
        <v>60</v>
      </c>
      <c r="E3" s="47" t="s">
        <v>61</v>
      </c>
      <c r="F3" s="47" t="s">
        <v>62</v>
      </c>
      <c r="G3" s="47" t="s">
        <v>63</v>
      </c>
    </row>
    <row r="4" spans="1:12">
      <c r="A4" s="48" t="s">
        <v>64</v>
      </c>
      <c r="B4" s="49">
        <v>664514</v>
      </c>
      <c r="C4" s="49">
        <v>659423</v>
      </c>
      <c r="D4" s="50">
        <v>650000</v>
      </c>
      <c r="E4" s="50">
        <v>440910</v>
      </c>
      <c r="F4" s="50">
        <v>437532</v>
      </c>
      <c r="G4" s="50">
        <v>192339</v>
      </c>
    </row>
    <row r="5" spans="1:12">
      <c r="A5" s="48" t="s">
        <v>65</v>
      </c>
      <c r="B5" s="49">
        <v>353693</v>
      </c>
      <c r="C5" s="49">
        <v>358784</v>
      </c>
      <c r="D5" s="50">
        <v>430000</v>
      </c>
      <c r="E5" s="50">
        <v>234677</v>
      </c>
      <c r="F5" s="50">
        <v>238055</v>
      </c>
      <c r="G5" s="50">
        <v>97199</v>
      </c>
    </row>
    <row r="6" spans="1:12">
      <c r="A6" s="48" t="s">
        <v>66</v>
      </c>
      <c r="B6" s="49">
        <v>53589</v>
      </c>
      <c r="C6" s="49">
        <v>64307</v>
      </c>
      <c r="D6" s="50">
        <v>50000</v>
      </c>
      <c r="E6" s="50">
        <v>15238</v>
      </c>
      <c r="F6" s="50">
        <v>18286</v>
      </c>
      <c r="G6" s="50">
        <v>32509</v>
      </c>
    </row>
    <row r="7" spans="1:12">
      <c r="A7" s="48" t="s">
        <v>31</v>
      </c>
      <c r="B7" s="49">
        <v>1071796</v>
      </c>
      <c r="C7" s="49">
        <v>1082514</v>
      </c>
      <c r="D7" s="49">
        <v>1130000</v>
      </c>
      <c r="E7" s="49">
        <v>690825</v>
      </c>
      <c r="F7" s="49">
        <v>693873</v>
      </c>
      <c r="G7" s="50">
        <v>322047</v>
      </c>
    </row>
    <row r="10" spans="1:12" ht="45">
      <c r="A10" s="6"/>
      <c r="B10" s="2" t="s">
        <v>43</v>
      </c>
      <c r="C10" s="2" t="s">
        <v>46</v>
      </c>
      <c r="D10" s="2" t="s">
        <v>69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75</v>
      </c>
      <c r="K10" s="2" t="s">
        <v>76</v>
      </c>
      <c r="L10" s="2" t="s">
        <v>77</v>
      </c>
    </row>
    <row r="11" spans="1:12">
      <c r="A11" s="48" t="s">
        <v>64</v>
      </c>
      <c r="B11" s="7">
        <f>C4/1.055</f>
        <v>625045.49763033178</v>
      </c>
      <c r="C11" s="7">
        <f>B11-F4</f>
        <v>187513.49763033178</v>
      </c>
      <c r="D11" s="10">
        <f>C4/D4</f>
        <v>1.0144969230769232</v>
      </c>
      <c r="E11" s="5">
        <f>(B11-(B4/1.055))/(B4/1.055)</f>
        <v>-7.661238137947537E-3</v>
      </c>
      <c r="F11" s="5">
        <f>C11/G4-1</f>
        <v>-2.5088527909930991E-2</v>
      </c>
      <c r="G11" s="5">
        <f>G4/(B4/1.055)</f>
        <v>0.30536248295746965</v>
      </c>
      <c r="H11" s="5">
        <f>C11/B11</f>
        <v>0.2999997573636346</v>
      </c>
      <c r="I11" s="5">
        <f>B4/B$7</f>
        <v>0.6200004478464185</v>
      </c>
      <c r="J11" s="5">
        <f>B11/B$14</f>
        <v>0.60915886538187958</v>
      </c>
      <c r="K11" s="5">
        <f>G4/G$7</f>
        <v>0.5972389123326719</v>
      </c>
      <c r="L11" s="5">
        <f>C11/C$14</f>
        <v>0.56444840608176849</v>
      </c>
    </row>
    <row r="12" spans="1:12">
      <c r="A12" s="48" t="s">
        <v>65</v>
      </c>
      <c r="B12" s="7">
        <f t="shared" ref="B12:B14" si="0">C5/1.055</f>
        <v>340079.62085308059</v>
      </c>
      <c r="C12" s="7">
        <f t="shared" ref="C12:C14" si="1">B12-F5</f>
        <v>102024.62085308059</v>
      </c>
      <c r="D12" s="10">
        <f t="shared" ref="D12:D14" si="2">C5/D5</f>
        <v>0.83438139534883726</v>
      </c>
      <c r="E12" s="5">
        <f t="shared" ref="E12:E14" si="3">(B12-(B5/1.055))/(B5/1.055)</f>
        <v>1.4393838724543626E-2</v>
      </c>
      <c r="F12" s="5">
        <f t="shared" ref="F12:F14" si="4">C12/G5-1</f>
        <v>4.9646815842555814E-2</v>
      </c>
      <c r="G12" s="5">
        <f t="shared" ref="G12:G14" si="5">G5/(B5/1.055)</f>
        <v>0.28992641923928375</v>
      </c>
      <c r="H12" s="5">
        <f t="shared" ref="H12:H14" si="6">C12/B12</f>
        <v>0.30000216007402786</v>
      </c>
      <c r="I12" s="5">
        <f t="shared" ref="I12:I14" si="7">B5/B$7</f>
        <v>0.33000029856427904</v>
      </c>
      <c r="J12" s="5">
        <f t="shared" ref="J12:J14" si="8">B12/B$14</f>
        <v>0.33143589828861336</v>
      </c>
      <c r="K12" s="5">
        <f t="shared" ref="K12:K14" si="9">G5/G$7</f>
        <v>0.30181619453061198</v>
      </c>
      <c r="L12" s="5">
        <f t="shared" ref="L12:L14" si="10">C12/C$14</f>
        <v>0.30711194313674223</v>
      </c>
    </row>
    <row r="13" spans="1:12">
      <c r="A13" s="48" t="s">
        <v>66</v>
      </c>
      <c r="B13" s="7">
        <f t="shared" si="0"/>
        <v>60954.502369668247</v>
      </c>
      <c r="C13" s="7">
        <f t="shared" si="1"/>
        <v>42668.502369668247</v>
      </c>
      <c r="D13" s="10">
        <f t="shared" si="2"/>
        <v>1.2861400000000001</v>
      </c>
      <c r="E13" s="5">
        <f t="shared" si="3"/>
        <v>0.20000373210920144</v>
      </c>
      <c r="F13" s="5">
        <f t="shared" si="4"/>
        <v>0.31251353070436649</v>
      </c>
      <c r="G13" s="5">
        <f t="shared" si="5"/>
        <v>0.64000065311911025</v>
      </c>
      <c r="H13" s="5">
        <f t="shared" si="6"/>
        <v>0.70000575365045792</v>
      </c>
      <c r="I13" s="5">
        <f t="shared" si="7"/>
        <v>4.9999253589302441E-2</v>
      </c>
      <c r="J13" s="5">
        <f t="shared" si="8"/>
        <v>5.9405236329507054E-2</v>
      </c>
      <c r="K13" s="5">
        <f t="shared" si="9"/>
        <v>0.10094489313671606</v>
      </c>
      <c r="L13" s="5">
        <f t="shared" si="10"/>
        <v>0.12843965078148914</v>
      </c>
    </row>
    <row r="14" spans="1:12">
      <c r="A14" s="48" t="s">
        <v>31</v>
      </c>
      <c r="B14" s="7">
        <f t="shared" si="0"/>
        <v>1026079.6208530806</v>
      </c>
      <c r="C14" s="7">
        <f t="shared" si="1"/>
        <v>332206.62085308065</v>
      </c>
      <c r="D14" s="10">
        <f t="shared" si="2"/>
        <v>0.95797699115044244</v>
      </c>
      <c r="E14" s="5">
        <f t="shared" si="3"/>
        <v>1.0000037320534918E-2</v>
      </c>
      <c r="F14" s="5">
        <f t="shared" si="4"/>
        <v>3.1547012867937374E-2</v>
      </c>
      <c r="G14" s="5">
        <f t="shared" si="5"/>
        <v>0.31700023605238309</v>
      </c>
      <c r="H14" s="5">
        <f t="shared" si="6"/>
        <v>0.32376300445075079</v>
      </c>
      <c r="I14" s="5">
        <f t="shared" si="7"/>
        <v>1</v>
      </c>
      <c r="J14" s="5">
        <f t="shared" si="8"/>
        <v>1</v>
      </c>
      <c r="K14" s="5">
        <f t="shared" si="9"/>
        <v>1</v>
      </c>
      <c r="L14" s="5">
        <f t="shared" si="10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Exercice 1 - Question 1</vt:lpstr>
      <vt:lpstr>Exercice 3 - Question 1</vt:lpstr>
      <vt:lpstr>Exercice 4</vt:lpstr>
      <vt:lpstr>Exercice 5 - Question 2</vt:lpstr>
      <vt:lpstr>Exercice 6 - Question 1</vt:lpstr>
      <vt:lpstr>Exercice 7 - Question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vero</cp:lastModifiedBy>
  <dcterms:created xsi:type="dcterms:W3CDTF">2018-11-01T11:01:03Z</dcterms:created>
  <dcterms:modified xsi:type="dcterms:W3CDTF">2019-04-17T19:09:18Z</dcterms:modified>
</cp:coreProperties>
</file>